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31fs01\拠点ストレージ\2023\21_都市情報課\物件フォルダ\04富山県\23A-0120597-01_令和5年度富山市都市計画基礎調査業務委託\その他\008_納品データ\令和5年度富山市都市計画基礎調査業務委託\03_オープンデータの作成\定義書\"/>
    </mc:Choice>
  </mc:AlternateContent>
  <xr:revisionPtr revIDLastSave="0" documentId="13_ncr:1_{6FD66935-F812-4500-81B3-273481B55B3D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使用ファイル" sheetId="6" r:id="rId1"/>
    <sheet name="用途別土地利用" sheetId="2" r:id="rId2"/>
    <sheet name="建物用途" sheetId="7" r:id="rId3"/>
    <sheet name="建物階数" sheetId="8" r:id="rId4"/>
    <sheet name="建物構造" sheetId="9" r:id="rId5"/>
    <sheet name="建物建築面積" sheetId="12" r:id="rId6"/>
    <sheet name="建物延床面積" sheetId="13" r:id="rId7"/>
    <sheet name="建物建築年" sheetId="14" r:id="rId8"/>
    <sheet name="建物耐火構造種別" sheetId="15" r:id="rId9"/>
    <sheet name="建物高さ" sheetId="1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7" l="1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29" i="8"/>
  <c r="A28" i="8"/>
  <c r="A27" i="8"/>
  <c r="A26" i="8"/>
  <c r="A25" i="8"/>
  <c r="A24" i="8"/>
  <c r="A23" i="8"/>
  <c r="A30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12" i="9"/>
  <c r="A11" i="9"/>
  <c r="A10" i="9"/>
  <c r="A9" i="9"/>
  <c r="A8" i="9"/>
  <c r="A7" i="9"/>
  <c r="A6" i="9"/>
  <c r="A14" i="12"/>
  <c r="A13" i="12"/>
  <c r="A12" i="12"/>
  <c r="A10" i="12"/>
  <c r="A9" i="12"/>
  <c r="A8" i="12"/>
  <c r="A7" i="12"/>
  <c r="A11" i="12"/>
  <c r="A6" i="12"/>
  <c r="A15" i="13"/>
  <c r="A14" i="13"/>
  <c r="A13" i="13"/>
  <c r="A12" i="13"/>
  <c r="A11" i="13"/>
  <c r="A10" i="13"/>
  <c r="A9" i="13"/>
  <c r="A8" i="13"/>
  <c r="A7" i="13"/>
  <c r="A6" i="13"/>
  <c r="A8" i="14"/>
  <c r="A7" i="14"/>
  <c r="A9" i="14"/>
  <c r="A10" i="14"/>
  <c r="A11" i="14"/>
  <c r="A12" i="14"/>
  <c r="A13" i="14"/>
  <c r="A6" i="14"/>
  <c r="A9" i="15"/>
  <c r="A8" i="15"/>
  <c r="A7" i="15"/>
  <c r="A6" i="15"/>
  <c r="A17" i="16"/>
  <c r="A16" i="16"/>
  <c r="A15" i="16"/>
  <c r="A14" i="16"/>
  <c r="A13" i="16"/>
  <c r="A12" i="16"/>
  <c r="A11" i="16"/>
  <c r="A10" i="16"/>
  <c r="A9" i="16"/>
  <c r="A8" i="16"/>
  <c r="A7" i="16"/>
  <c r="A6" i="16"/>
  <c r="B2" i="16"/>
  <c r="B2" i="15"/>
  <c r="B2" i="14"/>
  <c r="B2" i="13"/>
  <c r="B2" i="12"/>
  <c r="B2" i="9" l="1"/>
  <c r="B2" i="8"/>
  <c r="B2" i="7"/>
  <c r="B2" i="2" l="1"/>
</calcChain>
</file>

<file path=xl/sharedStrings.xml><?xml version="1.0" encoding="utf-8"?>
<sst xmlns="http://schemas.openxmlformats.org/spreadsheetml/2006/main" count="210" uniqueCount="152">
  <si>
    <t>田</t>
  </si>
  <si>
    <t>畑</t>
  </si>
  <si>
    <t>山林</t>
  </si>
  <si>
    <t>水面</t>
  </si>
  <si>
    <t>住宅用地</t>
  </si>
  <si>
    <t>商業用地</t>
  </si>
  <si>
    <t>工業用地</t>
  </si>
  <si>
    <t>道路用地</t>
  </si>
  <si>
    <t>交通施設用地</t>
  </si>
  <si>
    <t>lui_201</t>
  </si>
  <si>
    <t>lui_202</t>
  </si>
  <si>
    <t>lui_203</t>
  </si>
  <si>
    <t>lui_204</t>
  </si>
  <si>
    <t>lui_205</t>
  </si>
  <si>
    <t>lui_212</t>
  </si>
  <si>
    <t>lui_213</t>
  </si>
  <si>
    <t>lui_215</t>
  </si>
  <si>
    <t>lui_216</t>
  </si>
  <si>
    <t>lui_217</t>
  </si>
  <si>
    <t>不明</t>
    <rPh sb="0" eb="2">
      <t>フメイ</t>
    </rPh>
    <phoneticPr fontId="18"/>
  </si>
  <si>
    <t>小地域コードカラム</t>
    <rPh sb="0" eb="3">
      <t>ショウチイキ</t>
    </rPh>
    <phoneticPr fontId="18"/>
  </si>
  <si>
    <t>ファイル名</t>
    <rPh sb="4" eb="5">
      <t>メイ</t>
    </rPh>
    <phoneticPr fontId="18"/>
  </si>
  <si>
    <t>土地利用データ</t>
    <rPh sb="0" eb="2">
      <t>トチ</t>
    </rPh>
    <rPh sb="2" eb="4">
      <t>リヨウ</t>
    </rPh>
    <phoneticPr fontId="18"/>
  </si>
  <si>
    <t>建物</t>
    <rPh sb="0" eb="2">
      <t>タテモノ</t>
    </rPh>
    <phoneticPr fontId="18"/>
  </si>
  <si>
    <t>面積</t>
    <rPh sb="0" eb="2">
      <t>メンセキ</t>
    </rPh>
    <phoneticPr fontId="18"/>
  </si>
  <si>
    <t>集計</t>
    <rPh sb="0" eb="2">
      <t>シュウケイ</t>
    </rPh>
    <phoneticPr fontId="18"/>
  </si>
  <si>
    <t>使用ファイル</t>
    <rPh sb="0" eb="2">
      <t>シヨウ</t>
    </rPh>
    <phoneticPr fontId="18"/>
  </si>
  <si>
    <t>使用カラム</t>
    <rPh sb="0" eb="2">
      <t>シヨウ</t>
    </rPh>
    <phoneticPr fontId="18"/>
  </si>
  <si>
    <t>地名カラム</t>
    <rPh sb="0" eb="2">
      <t>チメイ</t>
    </rPh>
    <phoneticPr fontId="18"/>
  </si>
  <si>
    <t>S_NAME</t>
    <phoneticPr fontId="18"/>
  </si>
  <si>
    <t>KEY_CODE</t>
    <phoneticPr fontId="18"/>
  </si>
  <si>
    <t>属性項目統一</t>
    <rPh sb="0" eb="2">
      <t>ゾクセイ</t>
    </rPh>
    <rPh sb="2" eb="4">
      <t>コウモク</t>
    </rPh>
    <rPh sb="4" eb="6">
      <t>トウイツ</t>
    </rPh>
    <phoneticPr fontId="18"/>
  </si>
  <si>
    <t>その他自然地</t>
  </si>
  <si>
    <t>農林漁業施設用地</t>
  </si>
  <si>
    <t>公益施設用地</t>
  </si>
  <si>
    <t>公共空地</t>
  </si>
  <si>
    <t>その他の公的施設用地</t>
  </si>
  <si>
    <t>lui_221</t>
  </si>
  <si>
    <t>lui_222</t>
  </si>
  <si>
    <t>属性項目名統一</t>
    <rPh sb="0" eb="2">
      <t>ゾクセイ</t>
    </rPh>
    <rPh sb="2" eb="4">
      <t>コウモク</t>
    </rPh>
    <rPh sb="4" eb="5">
      <t>メイ</t>
    </rPh>
    <rPh sb="5" eb="7">
      <t>トウイツ</t>
    </rPh>
    <phoneticPr fontId="18"/>
  </si>
  <si>
    <t>lui_223</t>
  </si>
  <si>
    <t>棟数</t>
    <rPh sb="0" eb="2">
      <t>トウスウ</t>
    </rPh>
    <phoneticPr fontId="18"/>
  </si>
  <si>
    <t>業務施設</t>
  </si>
  <si>
    <t>商業施設</t>
  </si>
  <si>
    <t>属性項目</t>
    <rPh sb="0" eb="2">
      <t>ゾクセイ</t>
    </rPh>
    <rPh sb="2" eb="4">
      <t>コウモク</t>
    </rPh>
    <phoneticPr fontId="18"/>
  </si>
  <si>
    <t>属性項目名</t>
    <rPh sb="0" eb="2">
      <t>ゾクセイ</t>
    </rPh>
    <rPh sb="2" eb="4">
      <t>コウモク</t>
    </rPh>
    <rPh sb="4" eb="5">
      <t>メイ</t>
    </rPh>
    <phoneticPr fontId="18"/>
  </si>
  <si>
    <t>地下階なし_地上1階</t>
    <phoneticPr fontId="18"/>
  </si>
  <si>
    <t>地下階なし_地上2階</t>
    <phoneticPr fontId="18"/>
  </si>
  <si>
    <t>地下階なし_地上3階</t>
    <phoneticPr fontId="18"/>
  </si>
  <si>
    <t>地下階なし_地上4-5階</t>
    <phoneticPr fontId="18"/>
  </si>
  <si>
    <t>地下階なし_地上6-7階</t>
    <phoneticPr fontId="18"/>
  </si>
  <si>
    <t>地下階なし_地上8-10階</t>
    <phoneticPr fontId="18"/>
  </si>
  <si>
    <t>地下階なし_地上11-15階</t>
    <phoneticPr fontId="18"/>
  </si>
  <si>
    <t>地下階なし_地上16階以上</t>
    <phoneticPr fontId="18"/>
  </si>
  <si>
    <t>地下1階_地上1階</t>
    <phoneticPr fontId="18"/>
  </si>
  <si>
    <t>地下1階_地上2階</t>
    <phoneticPr fontId="18"/>
  </si>
  <si>
    <t>地下1階_地上3階</t>
    <phoneticPr fontId="18"/>
  </si>
  <si>
    <t>地下1階_地上4-5階</t>
    <phoneticPr fontId="18"/>
  </si>
  <si>
    <t>地下1階_地上6-7階</t>
    <phoneticPr fontId="18"/>
  </si>
  <si>
    <t>地下1階_地上8-10階</t>
    <phoneticPr fontId="18"/>
  </si>
  <si>
    <t>地下1階_地上11-15階</t>
    <phoneticPr fontId="18"/>
  </si>
  <si>
    <t>地下1階_地上16階以上</t>
    <phoneticPr fontId="18"/>
  </si>
  <si>
    <t>地下2階以下_地上1階</t>
    <phoneticPr fontId="18"/>
  </si>
  <si>
    <t>地下2階以下_地上2階</t>
    <phoneticPr fontId="18"/>
  </si>
  <si>
    <t>地下2階以下_地上3階</t>
    <phoneticPr fontId="18"/>
  </si>
  <si>
    <t>地下2階以下_地上4-5階</t>
    <phoneticPr fontId="18"/>
  </si>
  <si>
    <t>地下2階以下_地上6-7階</t>
    <phoneticPr fontId="18"/>
  </si>
  <si>
    <t>地下2階以下_地上8-10階</t>
    <phoneticPr fontId="18"/>
  </si>
  <si>
    <t>地下2階以下_地上11-15階</t>
    <phoneticPr fontId="18"/>
  </si>
  <si>
    <t>地下2階以下_地上16階以上</t>
    <phoneticPr fontId="18"/>
  </si>
  <si>
    <t>木造・土蔵造</t>
    <rPh sb="0" eb="2">
      <t>モクゾウ</t>
    </rPh>
    <rPh sb="3" eb="5">
      <t>ドゾウ</t>
    </rPh>
    <rPh sb="5" eb="6">
      <t>ツク</t>
    </rPh>
    <phoneticPr fontId="18"/>
  </si>
  <si>
    <t>鉄骨鉄筋コンクリート造</t>
    <rPh sb="0" eb="2">
      <t>テッコツ</t>
    </rPh>
    <rPh sb="2" eb="4">
      <t>テッキン</t>
    </rPh>
    <rPh sb="10" eb="11">
      <t>ヅクリ</t>
    </rPh>
    <phoneticPr fontId="18"/>
  </si>
  <si>
    <t>鉄筋コンクリート造</t>
  </si>
  <si>
    <t>鉄骨造</t>
  </si>
  <si>
    <t>軽量鉄骨造</t>
    <rPh sb="0" eb="2">
      <t>ケイリョウ</t>
    </rPh>
    <rPh sb="2" eb="4">
      <t>テッコツ</t>
    </rPh>
    <rPh sb="4" eb="5">
      <t>ゾウ</t>
    </rPh>
    <phoneticPr fontId="18"/>
  </si>
  <si>
    <t>れんが造・コンクリートブロック造・石造</t>
    <rPh sb="3" eb="4">
      <t>ゾウ</t>
    </rPh>
    <rPh sb="17" eb="18">
      <t>イシ</t>
    </rPh>
    <rPh sb="18" eb="19">
      <t>ゾウ</t>
    </rPh>
    <phoneticPr fontId="18"/>
  </si>
  <si>
    <t>面積毎棟数</t>
    <rPh sb="0" eb="2">
      <t>メンセキ</t>
    </rPh>
    <rPh sb="2" eb="3">
      <t>ゴト</t>
    </rPh>
    <rPh sb="3" eb="5">
      <t>トウスウ</t>
    </rPh>
    <phoneticPr fontId="18"/>
  </si>
  <si>
    <t>150㎡以下</t>
    <rPh sb="4" eb="6">
      <t>イカ</t>
    </rPh>
    <phoneticPr fontId="18"/>
  </si>
  <si>
    <t>500㎡以下</t>
    <rPh sb="4" eb="6">
      <t>イカ</t>
    </rPh>
    <phoneticPr fontId="18"/>
  </si>
  <si>
    <t>1500㎡以下</t>
    <rPh sb="5" eb="7">
      <t>イカ</t>
    </rPh>
    <phoneticPr fontId="18"/>
  </si>
  <si>
    <t>3000㎡以下</t>
    <rPh sb="5" eb="7">
      <t>イカ</t>
    </rPh>
    <phoneticPr fontId="18"/>
  </si>
  <si>
    <t>3000㎡超</t>
    <phoneticPr fontId="18"/>
  </si>
  <si>
    <t>合計面積</t>
    <phoneticPr fontId="18"/>
  </si>
  <si>
    <t>平均面積</t>
    <phoneticPr fontId="18"/>
  </si>
  <si>
    <t>C0401建物利用現況.shp</t>
    <rPh sb="5" eb="7">
      <t>タテモノ</t>
    </rPh>
    <rPh sb="7" eb="9">
      <t>リヨウ</t>
    </rPh>
    <rPh sb="9" eb="11">
      <t>ゲンキョウ</t>
    </rPh>
    <phoneticPr fontId="18"/>
  </si>
  <si>
    <t>C0302土地利用現況.shp</t>
    <phoneticPr fontId="18"/>
  </si>
  <si>
    <t>lui_type</t>
    <phoneticPr fontId="18"/>
  </si>
  <si>
    <t>その他の空地①（ゴルフ場）</t>
    <phoneticPr fontId="18"/>
  </si>
  <si>
    <t>その他の空地③（平面駐車場）</t>
    <phoneticPr fontId="18"/>
  </si>
  <si>
    <t>b_use</t>
    <phoneticPr fontId="18"/>
  </si>
  <si>
    <t>宿泊施設</t>
    <rPh sb="0" eb="4">
      <t>シュクハクシセツ</t>
    </rPh>
    <phoneticPr fontId="18"/>
  </si>
  <si>
    <t>商業系複合施設</t>
    <rPh sb="0" eb="7">
      <t>ショウギョウケイフクゴウシセツ</t>
    </rPh>
    <phoneticPr fontId="18"/>
  </si>
  <si>
    <t>住宅</t>
    <rPh sb="0" eb="2">
      <t>ジュウタク</t>
    </rPh>
    <phoneticPr fontId="18"/>
  </si>
  <si>
    <t>共同住宅</t>
    <rPh sb="0" eb="4">
      <t>キョウドウジュウタク</t>
    </rPh>
    <phoneticPr fontId="18"/>
  </si>
  <si>
    <t>店舗等併用住宅</t>
    <rPh sb="0" eb="2">
      <t>テンポ</t>
    </rPh>
    <rPh sb="2" eb="3">
      <t>トウ</t>
    </rPh>
    <rPh sb="3" eb="5">
      <t>ヘイヨウ</t>
    </rPh>
    <rPh sb="5" eb="7">
      <t>ジュウタク</t>
    </rPh>
    <phoneticPr fontId="18"/>
  </si>
  <si>
    <t>店舗等併用共同住宅</t>
    <rPh sb="0" eb="2">
      <t>テンポ</t>
    </rPh>
    <rPh sb="2" eb="3">
      <t>トウ</t>
    </rPh>
    <rPh sb="3" eb="5">
      <t>ヘイヨウ</t>
    </rPh>
    <rPh sb="5" eb="7">
      <t>キョウドウ</t>
    </rPh>
    <rPh sb="7" eb="9">
      <t>ジュウタク</t>
    </rPh>
    <phoneticPr fontId="18"/>
  </si>
  <si>
    <t>作業所併用住宅</t>
    <rPh sb="0" eb="3">
      <t>サギョウショ</t>
    </rPh>
    <rPh sb="3" eb="5">
      <t>ヘイヨウ</t>
    </rPh>
    <rPh sb="5" eb="7">
      <t>ジュウタク</t>
    </rPh>
    <phoneticPr fontId="18"/>
  </si>
  <si>
    <t>官公庁施設</t>
    <rPh sb="0" eb="3">
      <t>カンコウチョウ</t>
    </rPh>
    <rPh sb="3" eb="5">
      <t>シセツ</t>
    </rPh>
    <phoneticPr fontId="18"/>
  </si>
  <si>
    <t>文教厚生施設</t>
    <rPh sb="0" eb="6">
      <t>ブンキョウコウセイシセツ</t>
    </rPh>
    <phoneticPr fontId="18"/>
  </si>
  <si>
    <t>運輸倉庫施設</t>
    <rPh sb="0" eb="6">
      <t>ウンユソウコシセツ</t>
    </rPh>
    <phoneticPr fontId="18"/>
  </si>
  <si>
    <t>工場</t>
    <rPh sb="0" eb="2">
      <t>コウジョウ</t>
    </rPh>
    <phoneticPr fontId="18"/>
  </si>
  <si>
    <t>農林漁業用施設</t>
    <rPh sb="0" eb="5">
      <t>ノウリンギョギョウヨウ</t>
    </rPh>
    <rPh sb="5" eb="7">
      <t>シセツ</t>
    </rPh>
    <phoneticPr fontId="18"/>
  </si>
  <si>
    <t>供給処理施設</t>
    <rPh sb="0" eb="6">
      <t>キョウキュウショリシセツ</t>
    </rPh>
    <phoneticPr fontId="18"/>
  </si>
  <si>
    <t>防衛施設</t>
    <rPh sb="0" eb="4">
      <t>ボウエイシセツ</t>
    </rPh>
    <phoneticPr fontId="18"/>
  </si>
  <si>
    <t>その他</t>
    <rPh sb="2" eb="3">
      <t>タ</t>
    </rPh>
    <phoneticPr fontId="18"/>
  </si>
  <si>
    <t>不明</t>
    <rPh sb="0" eb="2">
      <t>フメイ</t>
    </rPh>
    <phoneticPr fontId="18"/>
  </si>
  <si>
    <t>b_area</t>
    <phoneticPr fontId="18"/>
  </si>
  <si>
    <t>50㎡以下</t>
    <rPh sb="3" eb="5">
      <t>イカ</t>
    </rPh>
    <phoneticPr fontId="18"/>
  </si>
  <si>
    <t>75㎡以下</t>
    <rPh sb="3" eb="5">
      <t>イカ</t>
    </rPh>
    <phoneticPr fontId="18"/>
  </si>
  <si>
    <t>1500㎡超</t>
    <phoneticPr fontId="18"/>
  </si>
  <si>
    <t>b_fl_a</t>
    <phoneticPr fontId="18"/>
  </si>
  <si>
    <t>1500㎡以下</t>
    <phoneticPr fontId="18"/>
  </si>
  <si>
    <t>区域データ</t>
    <rPh sb="0" eb="2">
      <t>クイキ</t>
    </rPh>
    <phoneticPr fontId="18"/>
  </si>
  <si>
    <t>富山市_小地域.shp</t>
    <rPh sb="0" eb="3">
      <t>トヤマシ</t>
    </rPh>
    <rPh sb="4" eb="7">
      <t>ショウチイキ</t>
    </rPh>
    <phoneticPr fontId="18"/>
  </si>
  <si>
    <t>lui_211</t>
    <phoneticPr fontId="18"/>
  </si>
  <si>
    <t>lui_214</t>
    <phoneticPr fontId="18"/>
  </si>
  <si>
    <t>lui_219</t>
    <phoneticPr fontId="18"/>
  </si>
  <si>
    <t>lui_218</t>
    <phoneticPr fontId="18"/>
  </si>
  <si>
    <t>lui_220</t>
    <phoneticPr fontId="18"/>
  </si>
  <si>
    <t>lui_231</t>
    <phoneticPr fontId="18"/>
  </si>
  <si>
    <t>lui_253</t>
    <phoneticPr fontId="18"/>
  </si>
  <si>
    <t>低未利用地</t>
    <rPh sb="0" eb="5">
      <t>テイミリヨウチ</t>
    </rPh>
    <phoneticPr fontId="18"/>
  </si>
  <si>
    <t>その他の空地②（太陽光発電のシステムを直接整備している土地）</t>
    <rPh sb="8" eb="11">
      <t>タイヨウコウ</t>
    </rPh>
    <rPh sb="11" eb="13">
      <t>ハツデン</t>
    </rPh>
    <rPh sb="19" eb="21">
      <t>チョクセツ</t>
    </rPh>
    <rPh sb="21" eb="23">
      <t>セイビ</t>
    </rPh>
    <rPh sb="27" eb="29">
      <t>トチ</t>
    </rPh>
    <phoneticPr fontId="18"/>
  </si>
  <si>
    <t>その他の空地④（その他の空地①～③以外の都市的土地利用）</t>
    <rPh sb="12" eb="14">
      <t>クウチ</t>
    </rPh>
    <rPh sb="17" eb="19">
      <t>イガイ</t>
    </rPh>
    <rPh sb="20" eb="23">
      <t>トシテキ</t>
    </rPh>
    <rPh sb="23" eb="25">
      <t>トチ</t>
    </rPh>
    <phoneticPr fontId="18"/>
  </si>
  <si>
    <t>空家</t>
    <rPh sb="0" eb="2">
      <t>アキヤ</t>
    </rPh>
    <phoneticPr fontId="18"/>
  </si>
  <si>
    <t>棟数・建築面積・延床面積</t>
    <rPh sb="0" eb="2">
      <t>トウスウ</t>
    </rPh>
    <rPh sb="3" eb="7">
      <t>ケンチクメンセキ</t>
    </rPh>
    <rPh sb="8" eb="9">
      <t>ノ</t>
    </rPh>
    <rPh sb="9" eb="12">
      <t>ユカメンセキ</t>
    </rPh>
    <phoneticPr fontId="18"/>
  </si>
  <si>
    <t>b_hei</t>
    <phoneticPr fontId="18"/>
  </si>
  <si>
    <t>5m以下</t>
    <rPh sb="2" eb="4">
      <t>イカ</t>
    </rPh>
    <phoneticPr fontId="18"/>
  </si>
  <si>
    <t>10m以下</t>
    <rPh sb="3" eb="5">
      <t>イカ</t>
    </rPh>
    <phoneticPr fontId="18"/>
  </si>
  <si>
    <t>12m以下</t>
    <rPh sb="3" eb="5">
      <t>イカ</t>
    </rPh>
    <phoneticPr fontId="18"/>
  </si>
  <si>
    <t>15m以下</t>
    <rPh sb="3" eb="5">
      <t>イカ</t>
    </rPh>
    <phoneticPr fontId="18"/>
  </si>
  <si>
    <t>20m以下</t>
    <phoneticPr fontId="18"/>
  </si>
  <si>
    <t>25m以下</t>
    <rPh sb="3" eb="5">
      <t>イカ</t>
    </rPh>
    <phoneticPr fontId="18"/>
  </si>
  <si>
    <t>30m以下</t>
    <rPh sb="3" eb="5">
      <t>イカ</t>
    </rPh>
    <phoneticPr fontId="18"/>
  </si>
  <si>
    <t>35m以下</t>
    <rPh sb="3" eb="5">
      <t>イカ</t>
    </rPh>
    <phoneticPr fontId="18"/>
  </si>
  <si>
    <t>40m以下</t>
    <rPh sb="3" eb="5">
      <t>イカ</t>
    </rPh>
    <phoneticPr fontId="18"/>
  </si>
  <si>
    <t>45m以下</t>
    <rPh sb="3" eb="5">
      <t>イカ</t>
    </rPh>
    <phoneticPr fontId="18"/>
  </si>
  <si>
    <t>45m超</t>
    <rPh sb="3" eb="4">
      <t>コ</t>
    </rPh>
    <phoneticPr fontId="18"/>
  </si>
  <si>
    <t>b_st2</t>
    <phoneticPr fontId="18"/>
  </si>
  <si>
    <t>準耐火</t>
    <rPh sb="0" eb="3">
      <t>ジュンタイカ</t>
    </rPh>
    <phoneticPr fontId="18"/>
  </si>
  <si>
    <t>耐火</t>
    <rPh sb="0" eb="2">
      <t>タイカ</t>
    </rPh>
    <phoneticPr fontId="18"/>
  </si>
  <si>
    <t>b_age</t>
    <phoneticPr fontId="18"/>
  </si>
  <si>
    <t>昭和46年以前</t>
    <rPh sb="0" eb="2">
      <t>ショウワ</t>
    </rPh>
    <rPh sb="4" eb="5">
      <t>ネン</t>
    </rPh>
    <rPh sb="5" eb="7">
      <t>イゼン</t>
    </rPh>
    <phoneticPr fontId="18"/>
  </si>
  <si>
    <t>昭和47年～56年</t>
    <rPh sb="0" eb="2">
      <t>ショウワ</t>
    </rPh>
    <rPh sb="4" eb="5">
      <t>ネン</t>
    </rPh>
    <rPh sb="8" eb="9">
      <t>ネン</t>
    </rPh>
    <phoneticPr fontId="18"/>
  </si>
  <si>
    <t>昭和57年～平成元年</t>
    <rPh sb="0" eb="2">
      <t>ショウワ</t>
    </rPh>
    <rPh sb="4" eb="5">
      <t>ネン</t>
    </rPh>
    <rPh sb="6" eb="10">
      <t>ヘイセイガンネン</t>
    </rPh>
    <phoneticPr fontId="18"/>
  </si>
  <si>
    <t>平成2年～平成11年</t>
    <rPh sb="0" eb="2">
      <t>ヘイセイ</t>
    </rPh>
    <rPh sb="3" eb="4">
      <t>ネン</t>
    </rPh>
    <rPh sb="5" eb="7">
      <t>ヘイセイ</t>
    </rPh>
    <rPh sb="9" eb="10">
      <t>ネン</t>
    </rPh>
    <phoneticPr fontId="18"/>
  </si>
  <si>
    <t>平成12年～平成21年</t>
    <rPh sb="0" eb="2">
      <t>ヘイセイ</t>
    </rPh>
    <rPh sb="4" eb="5">
      <t>ネン</t>
    </rPh>
    <rPh sb="6" eb="8">
      <t>ヘイセイ</t>
    </rPh>
    <rPh sb="10" eb="11">
      <t>ネン</t>
    </rPh>
    <phoneticPr fontId="18"/>
  </si>
  <si>
    <t>平成22年～平成31年(令和元年）</t>
    <rPh sb="0" eb="2">
      <t>ヘイセイ</t>
    </rPh>
    <rPh sb="4" eb="5">
      <t>ネン</t>
    </rPh>
    <rPh sb="6" eb="8">
      <t>ヘイセイ</t>
    </rPh>
    <rPh sb="10" eb="11">
      <t>ネン</t>
    </rPh>
    <rPh sb="12" eb="16">
      <t>レイワガンネン</t>
    </rPh>
    <phoneticPr fontId="18"/>
  </si>
  <si>
    <t>令和2年～</t>
    <rPh sb="0" eb="2">
      <t>レイワ</t>
    </rPh>
    <rPh sb="3" eb="4">
      <t>ネン</t>
    </rPh>
    <phoneticPr fontId="18"/>
  </si>
  <si>
    <t>b_st1</t>
    <phoneticPr fontId="18"/>
  </si>
  <si>
    <t>b_flr</t>
    <phoneticPr fontId="18"/>
  </si>
  <si>
    <t>　b_bas_flr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</si>
</sst>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5">
    <xf numFmtId="0" fontId="0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6" fillId="0" borderId="10" xfId="0" applyFont="1" applyBorder="1">
      <alignment vertical="center"/>
    </xf>
    <xf numFmtId="0" fontId="1" fillId="34" borderId="10" xfId="0" applyFont="1" applyFill="1" applyBorder="1">
      <alignment vertical="center"/>
    </xf>
    <xf numFmtId="0" fontId="1" fillId="0" borderId="0" xfId="0" applyFont="1">
      <alignment vertical="center"/>
    </xf>
    <xf numFmtId="0" fontId="1" fillId="0" borderId="10" xfId="0" applyFont="1" applyBorder="1">
      <alignment vertical="center"/>
    </xf>
    <xf numFmtId="0" fontId="36" fillId="34" borderId="10" xfId="0" applyFont="1" applyFill="1" applyBorder="1">
      <alignment vertical="center"/>
    </xf>
    <xf numFmtId="0" fontId="36" fillId="0" borderId="0" xfId="0" applyFont="1">
      <alignment vertical="center"/>
    </xf>
    <xf numFmtId="0" fontId="37" fillId="33" borderId="10" xfId="0" applyFont="1" applyFill="1" applyBorder="1" applyAlignment="1">
      <alignment horizontal="center" vertical="center"/>
    </xf>
    <xf numFmtId="1" fontId="36" fillId="0" borderId="0" xfId="0" applyNumberFormat="1" applyFont="1">
      <alignment vertical="center"/>
    </xf>
    <xf numFmtId="1" fontId="36" fillId="0" borderId="10" xfId="0" applyNumberFormat="1" applyFont="1" applyBorder="1">
      <alignment vertical="center"/>
    </xf>
  </cellXfs>
  <cellStyles count="85">
    <cellStyle name="20% - アクセント 1" xfId="62" builtinId="30" customBuiltin="1"/>
    <cellStyle name="20% - アクセント 1 2" xfId="2" xr:uid="{00000000-0005-0000-0000-000001000000}"/>
    <cellStyle name="20% - アクセント 2" xfId="66" builtinId="34" customBuiltin="1"/>
    <cellStyle name="20% - アクセント 2 2" xfId="3" xr:uid="{00000000-0005-0000-0000-000003000000}"/>
    <cellStyle name="20% - アクセント 3" xfId="70" builtinId="38" customBuiltin="1"/>
    <cellStyle name="20% - アクセント 3 2" xfId="4" xr:uid="{00000000-0005-0000-0000-000005000000}"/>
    <cellStyle name="20% - アクセント 4" xfId="74" builtinId="42" customBuiltin="1"/>
    <cellStyle name="20% - アクセント 4 2" xfId="5" xr:uid="{00000000-0005-0000-0000-000007000000}"/>
    <cellStyle name="20% - アクセント 5" xfId="78" builtinId="46" customBuiltin="1"/>
    <cellStyle name="20% - アクセント 5 2" xfId="6" xr:uid="{00000000-0005-0000-0000-000009000000}"/>
    <cellStyle name="20% - アクセント 6" xfId="82" builtinId="50" customBuiltin="1"/>
    <cellStyle name="20% - アクセント 6 2" xfId="7" xr:uid="{00000000-0005-0000-0000-00000B000000}"/>
    <cellStyle name="40% - アクセント 1" xfId="63" builtinId="31" customBuiltin="1"/>
    <cellStyle name="40% - アクセント 1 2" xfId="8" xr:uid="{00000000-0005-0000-0000-00000D000000}"/>
    <cellStyle name="40% - アクセント 2" xfId="67" builtinId="35" customBuiltin="1"/>
    <cellStyle name="40% - アクセント 2 2" xfId="9" xr:uid="{00000000-0005-0000-0000-00000F000000}"/>
    <cellStyle name="40% - アクセント 3" xfId="71" builtinId="39" customBuiltin="1"/>
    <cellStyle name="40% - アクセント 3 2" xfId="10" xr:uid="{00000000-0005-0000-0000-000011000000}"/>
    <cellStyle name="40% - アクセント 4" xfId="75" builtinId="43" customBuiltin="1"/>
    <cellStyle name="40% - アクセント 4 2" xfId="11" xr:uid="{00000000-0005-0000-0000-000013000000}"/>
    <cellStyle name="40% - アクセント 5" xfId="79" builtinId="47" customBuiltin="1"/>
    <cellStyle name="40% - アクセント 5 2" xfId="12" xr:uid="{00000000-0005-0000-0000-000015000000}"/>
    <cellStyle name="40% - アクセント 6" xfId="83" builtinId="51" customBuiltin="1"/>
    <cellStyle name="40% - アクセント 6 2" xfId="13" xr:uid="{00000000-0005-0000-0000-000017000000}"/>
    <cellStyle name="60% - アクセント 1" xfId="64" builtinId="32" customBuiltin="1"/>
    <cellStyle name="60% - アクセント 1 2" xfId="14" xr:uid="{00000000-0005-0000-0000-000019000000}"/>
    <cellStyle name="60% - アクセント 2" xfId="68" builtinId="36" customBuiltin="1"/>
    <cellStyle name="60% - アクセント 2 2" xfId="15" xr:uid="{00000000-0005-0000-0000-00001B000000}"/>
    <cellStyle name="60% - アクセント 3" xfId="72" builtinId="40" customBuiltin="1"/>
    <cellStyle name="60% - アクセント 3 2" xfId="16" xr:uid="{00000000-0005-0000-0000-00001D000000}"/>
    <cellStyle name="60% - アクセント 4" xfId="76" builtinId="44" customBuiltin="1"/>
    <cellStyle name="60% - アクセント 4 2" xfId="17" xr:uid="{00000000-0005-0000-0000-00001F000000}"/>
    <cellStyle name="60% - アクセント 5" xfId="80" builtinId="48" customBuiltin="1"/>
    <cellStyle name="60% - アクセント 5 2" xfId="18" xr:uid="{00000000-0005-0000-0000-000021000000}"/>
    <cellStyle name="60% - アクセント 6" xfId="84" builtinId="52" customBuiltin="1"/>
    <cellStyle name="60% - アクセント 6 2" xfId="19" xr:uid="{00000000-0005-0000-0000-000023000000}"/>
    <cellStyle name="アクセント 1" xfId="61" builtinId="29" customBuiltin="1"/>
    <cellStyle name="アクセント 1 2" xfId="20" xr:uid="{00000000-0005-0000-0000-000025000000}"/>
    <cellStyle name="アクセント 2" xfId="65" builtinId="33" customBuiltin="1"/>
    <cellStyle name="アクセント 2 2" xfId="21" xr:uid="{00000000-0005-0000-0000-000027000000}"/>
    <cellStyle name="アクセント 3" xfId="69" builtinId="37" customBuiltin="1"/>
    <cellStyle name="アクセント 3 2" xfId="22" xr:uid="{00000000-0005-0000-0000-000029000000}"/>
    <cellStyle name="アクセント 4" xfId="73" builtinId="41" customBuiltin="1"/>
    <cellStyle name="アクセント 4 2" xfId="23" xr:uid="{00000000-0005-0000-0000-00002B000000}"/>
    <cellStyle name="アクセント 5" xfId="77" builtinId="45" customBuiltin="1"/>
    <cellStyle name="アクセント 5 2" xfId="24" xr:uid="{00000000-0005-0000-0000-00002D000000}"/>
    <cellStyle name="アクセント 6" xfId="81" builtinId="49" customBuiltin="1"/>
    <cellStyle name="アクセント 6 2" xfId="25" xr:uid="{00000000-0005-0000-0000-00002F000000}"/>
    <cellStyle name="タイトル" xfId="44" builtinId="15" customBuiltin="1"/>
    <cellStyle name="タイトル 2" xfId="26" xr:uid="{00000000-0005-0000-0000-000031000000}"/>
    <cellStyle name="チェック セル" xfId="56" builtinId="23" customBuiltin="1"/>
    <cellStyle name="チェック セル 2" xfId="27" xr:uid="{00000000-0005-0000-0000-000033000000}"/>
    <cellStyle name="どちらでもない" xfId="51" builtinId="28" customBuiltin="1"/>
    <cellStyle name="どちらでもない 2" xfId="28" xr:uid="{00000000-0005-0000-0000-000035000000}"/>
    <cellStyle name="メモ" xfId="58" builtinId="10" customBuiltin="1"/>
    <cellStyle name="メモ 2" xfId="29" xr:uid="{00000000-0005-0000-0000-000037000000}"/>
    <cellStyle name="リンク セル" xfId="55" builtinId="24" customBuiltin="1"/>
    <cellStyle name="リンク セル 2" xfId="30" xr:uid="{00000000-0005-0000-0000-000039000000}"/>
    <cellStyle name="悪い" xfId="50" builtinId="27" customBuiltin="1"/>
    <cellStyle name="悪い 2" xfId="31" xr:uid="{00000000-0005-0000-0000-00003B000000}"/>
    <cellStyle name="計算" xfId="54" builtinId="22" customBuiltin="1"/>
    <cellStyle name="計算 2" xfId="32" xr:uid="{00000000-0005-0000-0000-00003D000000}"/>
    <cellStyle name="警告文" xfId="57" builtinId="11" customBuiltin="1"/>
    <cellStyle name="警告文 2" xfId="33" xr:uid="{00000000-0005-0000-0000-00003F000000}"/>
    <cellStyle name="見出し 1" xfId="45" builtinId="16" customBuiltin="1"/>
    <cellStyle name="見出し 1 2" xfId="34" xr:uid="{00000000-0005-0000-0000-000041000000}"/>
    <cellStyle name="見出し 2" xfId="46" builtinId="17" customBuiltin="1"/>
    <cellStyle name="見出し 2 2" xfId="35" xr:uid="{00000000-0005-0000-0000-000043000000}"/>
    <cellStyle name="見出し 3" xfId="47" builtinId="18" customBuiltin="1"/>
    <cellStyle name="見出し 3 2" xfId="36" xr:uid="{00000000-0005-0000-0000-000045000000}"/>
    <cellStyle name="見出し 4" xfId="48" builtinId="19" customBuiltin="1"/>
    <cellStyle name="見出し 4 2" xfId="37" xr:uid="{00000000-0005-0000-0000-000047000000}"/>
    <cellStyle name="集計" xfId="60" builtinId="25" customBuiltin="1"/>
    <cellStyle name="集計 2" xfId="38" xr:uid="{00000000-0005-0000-0000-000049000000}"/>
    <cellStyle name="出力" xfId="53" builtinId="21" customBuiltin="1"/>
    <cellStyle name="出力 2" xfId="39" xr:uid="{00000000-0005-0000-0000-00004B000000}"/>
    <cellStyle name="説明文" xfId="59" builtinId="53" customBuiltin="1"/>
    <cellStyle name="説明文 2" xfId="40" xr:uid="{00000000-0005-0000-0000-00004D000000}"/>
    <cellStyle name="入力" xfId="52" builtinId="20" customBuiltin="1"/>
    <cellStyle name="入力 2" xfId="41" xr:uid="{00000000-0005-0000-0000-00004F000000}"/>
    <cellStyle name="標準" xfId="0" builtinId="0"/>
    <cellStyle name="標準 2" xfId="1" xr:uid="{00000000-0005-0000-0000-000051000000}"/>
    <cellStyle name="標準 3" xfId="43" xr:uid="{00000000-0005-0000-0000-000052000000}"/>
    <cellStyle name="良い" xfId="49" builtinId="26" customBuiltin="1"/>
    <cellStyle name="良い 2" xfId="42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>
      <selection activeCell="B11" sqref="B11"/>
    </sheetView>
  </sheetViews>
  <sheetFormatPr defaultRowHeight="13.5" x14ac:dyDescent="0.15"/>
  <cols>
    <col min="1" max="1" width="15.75" style="3" customWidth="1"/>
    <col min="2" max="2" width="33.375" style="3" customWidth="1"/>
    <col min="3" max="4" width="17.75" style="3" customWidth="1"/>
    <col min="5" max="5" width="23.25" style="3" customWidth="1"/>
    <col min="6" max="16384" width="9" style="3"/>
  </cols>
  <sheetData>
    <row r="1" spans="1:4" ht="19.5" customHeight="1" x14ac:dyDescent="0.15">
      <c r="A1" s="2"/>
      <c r="B1" s="2" t="s">
        <v>21</v>
      </c>
      <c r="C1" s="2" t="s">
        <v>20</v>
      </c>
      <c r="D1" s="2" t="s">
        <v>28</v>
      </c>
    </row>
    <row r="2" spans="1:4" ht="19.5" customHeight="1" x14ac:dyDescent="0.15">
      <c r="A2" s="2" t="s">
        <v>112</v>
      </c>
      <c r="B2" s="4" t="s">
        <v>113</v>
      </c>
      <c r="C2" s="4" t="s">
        <v>30</v>
      </c>
      <c r="D2" s="4" t="s">
        <v>29</v>
      </c>
    </row>
    <row r="3" spans="1:4" ht="19.5" customHeight="1" x14ac:dyDescent="0.15"/>
    <row r="4" spans="1:4" ht="19.5" customHeight="1" x14ac:dyDescent="0.15">
      <c r="A4" s="2"/>
      <c r="B4" s="2" t="s">
        <v>21</v>
      </c>
    </row>
    <row r="5" spans="1:4" ht="19.5" customHeight="1" x14ac:dyDescent="0.15">
      <c r="A5" s="2" t="s">
        <v>22</v>
      </c>
      <c r="B5" s="4" t="s">
        <v>85</v>
      </c>
    </row>
    <row r="6" spans="1:4" ht="19.5" customHeight="1" x14ac:dyDescent="0.15"/>
    <row r="7" spans="1:4" ht="19.5" customHeight="1" x14ac:dyDescent="0.15">
      <c r="A7" s="2"/>
      <c r="B7" s="2"/>
    </row>
    <row r="8" spans="1:4" ht="19.5" customHeight="1" x14ac:dyDescent="0.15">
      <c r="A8" s="2" t="s">
        <v>23</v>
      </c>
      <c r="B8" s="4" t="s">
        <v>84</v>
      </c>
    </row>
  </sheetData>
  <phoneticPr fontId="18"/>
  <pageMargins left="0.9055118110236221" right="0.70866141732283472" top="0.9448818897637796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6A419-2DD2-4622-8E00-E851340D6CC8}">
  <dimension ref="A1:B17"/>
  <sheetViews>
    <sheetView showGridLines="0" tabSelected="1" workbookViewId="0">
      <selection activeCell="B21" sqref="B21"/>
    </sheetView>
  </sheetViews>
  <sheetFormatPr defaultRowHeight="18.75" customHeight="1" x14ac:dyDescent="0.15"/>
  <cols>
    <col min="1" max="1" width="14.25" style="6" customWidth="1"/>
    <col min="2" max="2" width="37" style="6" bestFit="1" customWidth="1"/>
    <col min="3" max="3" width="16" style="6" customWidth="1"/>
    <col min="4" max="16384" width="9" style="6"/>
  </cols>
  <sheetData>
    <row r="1" spans="1:2" ht="18.75" customHeight="1" x14ac:dyDescent="0.15">
      <c r="A1" s="5" t="s">
        <v>25</v>
      </c>
      <c r="B1" s="1" t="s">
        <v>41</v>
      </c>
    </row>
    <row r="2" spans="1:2" ht="18.75" customHeight="1" x14ac:dyDescent="0.15">
      <c r="A2" s="5" t="s">
        <v>26</v>
      </c>
      <c r="B2" s="1" t="str">
        <f>使用ファイル!B8</f>
        <v>C0401建物利用現況.shp</v>
      </c>
    </row>
    <row r="3" spans="1:2" ht="18.75" customHeight="1" x14ac:dyDescent="0.15">
      <c r="A3" s="5" t="s">
        <v>27</v>
      </c>
      <c r="B3" s="1" t="s">
        <v>126</v>
      </c>
    </row>
    <row r="5" spans="1:2" ht="18.75" customHeight="1" x14ac:dyDescent="0.15">
      <c r="A5" s="7" t="s">
        <v>44</v>
      </c>
      <c r="B5" s="7" t="s">
        <v>45</v>
      </c>
    </row>
    <row r="6" spans="1:2" ht="18.75" customHeight="1" x14ac:dyDescent="0.15">
      <c r="A6" s="1" t="str">
        <f>$B$3&amp;"_1101"</f>
        <v>b_hei_1101</v>
      </c>
      <c r="B6" s="1" t="s">
        <v>127</v>
      </c>
    </row>
    <row r="7" spans="1:2" ht="18.75" customHeight="1" x14ac:dyDescent="0.15">
      <c r="A7" s="1" t="str">
        <f>$B$3&amp;"_1102"</f>
        <v>b_hei_1102</v>
      </c>
      <c r="B7" s="1" t="s">
        <v>128</v>
      </c>
    </row>
    <row r="8" spans="1:2" ht="18.75" customHeight="1" x14ac:dyDescent="0.15">
      <c r="A8" s="1" t="str">
        <f>$B$3&amp;"_1103"</f>
        <v>b_hei_1103</v>
      </c>
      <c r="B8" s="1" t="s">
        <v>129</v>
      </c>
    </row>
    <row r="9" spans="1:2" ht="18.75" customHeight="1" x14ac:dyDescent="0.15">
      <c r="A9" s="1" t="str">
        <f>$B$3&amp;"_1104"</f>
        <v>b_hei_1104</v>
      </c>
      <c r="B9" s="1" t="s">
        <v>130</v>
      </c>
    </row>
    <row r="10" spans="1:2" ht="18.75" customHeight="1" x14ac:dyDescent="0.15">
      <c r="A10" s="1" t="str">
        <f>$B$3&amp;"_1105"</f>
        <v>b_hei_1105</v>
      </c>
      <c r="B10" s="1" t="s">
        <v>131</v>
      </c>
    </row>
    <row r="11" spans="1:2" ht="18.75" customHeight="1" x14ac:dyDescent="0.15">
      <c r="A11" s="1" t="str">
        <f>$B$3&amp;"_1106"</f>
        <v>b_hei_1106</v>
      </c>
      <c r="B11" s="1" t="s">
        <v>132</v>
      </c>
    </row>
    <row r="12" spans="1:2" ht="18.75" customHeight="1" x14ac:dyDescent="0.15">
      <c r="A12" s="1" t="str">
        <f>$B$3&amp;"_1107"</f>
        <v>b_hei_1107</v>
      </c>
      <c r="B12" s="1" t="s">
        <v>133</v>
      </c>
    </row>
    <row r="13" spans="1:2" ht="18.75" customHeight="1" x14ac:dyDescent="0.15">
      <c r="A13" s="1" t="str">
        <f>$B$3&amp;"_1108"</f>
        <v>b_hei_1108</v>
      </c>
      <c r="B13" s="1" t="s">
        <v>134</v>
      </c>
    </row>
    <row r="14" spans="1:2" ht="18.75" customHeight="1" x14ac:dyDescent="0.15">
      <c r="A14" s="1" t="str">
        <f>$B$3&amp;"_1109"</f>
        <v>b_hei_1109</v>
      </c>
      <c r="B14" s="1" t="s">
        <v>135</v>
      </c>
    </row>
    <row r="15" spans="1:2" ht="18.75" customHeight="1" x14ac:dyDescent="0.15">
      <c r="A15" s="1" t="str">
        <f>$B$3&amp;"_1110"</f>
        <v>b_hei_1110</v>
      </c>
      <c r="B15" s="1" t="s">
        <v>136</v>
      </c>
    </row>
    <row r="16" spans="1:2" ht="18.75" customHeight="1" x14ac:dyDescent="0.15">
      <c r="A16" s="1" t="str">
        <f>$B$3&amp;"_1111"</f>
        <v>b_hei_1111</v>
      </c>
      <c r="B16" s="1" t="s">
        <v>137</v>
      </c>
    </row>
    <row r="17" spans="1:2" ht="18.75" customHeight="1" x14ac:dyDescent="0.15">
      <c r="A17" s="1" t="str">
        <f>$B$3&amp;"_1112"</f>
        <v>b_hei_1112</v>
      </c>
      <c r="B17" s="1" t="s">
        <v>19</v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workbookViewId="0">
      <selection sqref="A1:XFD1048576"/>
    </sheetView>
  </sheetViews>
  <sheetFormatPr defaultRowHeight="15.75" customHeight="1" x14ac:dyDescent="0.15"/>
  <cols>
    <col min="1" max="1" width="12.875" style="6" bestFit="1" customWidth="1"/>
    <col min="2" max="3" width="56.5" style="6" bestFit="1" customWidth="1"/>
    <col min="4" max="5" width="9" style="6"/>
    <col min="6" max="6" width="12.875" style="6" bestFit="1" customWidth="1"/>
    <col min="7" max="7" width="14.125" style="6" bestFit="1" customWidth="1"/>
    <col min="8" max="8" width="21.375" style="6" bestFit="1" customWidth="1"/>
    <col min="9" max="9" width="56.5" style="6" bestFit="1" customWidth="1"/>
    <col min="10" max="10" width="23" style="6" bestFit="1" customWidth="1"/>
    <col min="11" max="16384" width="9" style="6"/>
  </cols>
  <sheetData>
    <row r="1" spans="1:2" ht="15.75" customHeight="1" x14ac:dyDescent="0.15">
      <c r="A1" s="5" t="s">
        <v>25</v>
      </c>
      <c r="B1" s="1" t="s">
        <v>24</v>
      </c>
    </row>
    <row r="2" spans="1:2" ht="15.75" customHeight="1" x14ac:dyDescent="0.15">
      <c r="A2" s="5" t="s">
        <v>26</v>
      </c>
      <c r="B2" s="1" t="str">
        <f>使用ファイル!B5</f>
        <v>C0302土地利用現況.shp</v>
      </c>
    </row>
    <row r="3" spans="1:2" ht="15.75" customHeight="1" x14ac:dyDescent="0.15">
      <c r="A3" s="5" t="s">
        <v>27</v>
      </c>
      <c r="B3" s="1" t="s">
        <v>86</v>
      </c>
    </row>
    <row r="5" spans="1:2" ht="15.75" customHeight="1" x14ac:dyDescent="0.15">
      <c r="A5" s="7" t="s">
        <v>31</v>
      </c>
      <c r="B5" s="7" t="s">
        <v>39</v>
      </c>
    </row>
    <row r="6" spans="1:2" ht="15.75" customHeight="1" x14ac:dyDescent="0.15">
      <c r="A6" s="1" t="s">
        <v>9</v>
      </c>
      <c r="B6" s="1" t="s">
        <v>0</v>
      </c>
    </row>
    <row r="7" spans="1:2" ht="15.75" customHeight="1" x14ac:dyDescent="0.15">
      <c r="A7" s="1" t="s">
        <v>10</v>
      </c>
      <c r="B7" s="1" t="s">
        <v>1</v>
      </c>
    </row>
    <row r="8" spans="1:2" ht="15.75" customHeight="1" x14ac:dyDescent="0.15">
      <c r="A8" s="1" t="s">
        <v>11</v>
      </c>
      <c r="B8" s="1" t="s">
        <v>2</v>
      </c>
    </row>
    <row r="9" spans="1:2" ht="15.75" customHeight="1" x14ac:dyDescent="0.15">
      <c r="A9" s="1" t="s">
        <v>12</v>
      </c>
      <c r="B9" s="1" t="s">
        <v>3</v>
      </c>
    </row>
    <row r="10" spans="1:2" ht="15.75" customHeight="1" x14ac:dyDescent="0.15">
      <c r="A10" s="1" t="s">
        <v>13</v>
      </c>
      <c r="B10" s="1" t="s">
        <v>32</v>
      </c>
    </row>
    <row r="11" spans="1:2" ht="15.75" customHeight="1" x14ac:dyDescent="0.15">
      <c r="A11" s="1" t="s">
        <v>114</v>
      </c>
      <c r="B11" s="1" t="s">
        <v>4</v>
      </c>
    </row>
    <row r="12" spans="1:2" ht="15.75" customHeight="1" x14ac:dyDescent="0.15">
      <c r="A12" s="1" t="s">
        <v>14</v>
      </c>
      <c r="B12" s="1" t="s">
        <v>5</v>
      </c>
    </row>
    <row r="13" spans="1:2" ht="15.75" customHeight="1" x14ac:dyDescent="0.15">
      <c r="A13" s="1" t="s">
        <v>15</v>
      </c>
      <c r="B13" s="1" t="s">
        <v>6</v>
      </c>
    </row>
    <row r="14" spans="1:2" ht="15.75" customHeight="1" x14ac:dyDescent="0.15">
      <c r="A14" s="1" t="s">
        <v>115</v>
      </c>
      <c r="B14" s="1" t="s">
        <v>34</v>
      </c>
    </row>
    <row r="15" spans="1:2" ht="15.75" customHeight="1" x14ac:dyDescent="0.15">
      <c r="A15" s="1" t="s">
        <v>16</v>
      </c>
      <c r="B15" s="1" t="s">
        <v>7</v>
      </c>
    </row>
    <row r="16" spans="1:2" ht="15.75" customHeight="1" x14ac:dyDescent="0.15">
      <c r="A16" s="1" t="s">
        <v>17</v>
      </c>
      <c r="B16" s="1" t="s">
        <v>8</v>
      </c>
    </row>
    <row r="17" spans="1:2" ht="15.75" customHeight="1" x14ac:dyDescent="0.15">
      <c r="A17" s="1" t="s">
        <v>18</v>
      </c>
      <c r="B17" s="1" t="s">
        <v>35</v>
      </c>
    </row>
    <row r="18" spans="1:2" ht="15.75" customHeight="1" x14ac:dyDescent="0.15">
      <c r="A18" s="1" t="s">
        <v>116</v>
      </c>
      <c r="B18" s="1" t="s">
        <v>33</v>
      </c>
    </row>
    <row r="19" spans="1:2" ht="15.75" customHeight="1" x14ac:dyDescent="0.15">
      <c r="A19" s="1" t="s">
        <v>117</v>
      </c>
      <c r="B19" s="1" t="s">
        <v>36</v>
      </c>
    </row>
    <row r="20" spans="1:2" ht="15.75" customHeight="1" x14ac:dyDescent="0.15">
      <c r="A20" s="1" t="s">
        <v>118</v>
      </c>
      <c r="B20" s="1" t="s">
        <v>87</v>
      </c>
    </row>
    <row r="21" spans="1:2" ht="15.75" customHeight="1" x14ac:dyDescent="0.15">
      <c r="A21" s="1" t="s">
        <v>37</v>
      </c>
      <c r="B21" s="1" t="s">
        <v>122</v>
      </c>
    </row>
    <row r="22" spans="1:2" ht="15.75" customHeight="1" x14ac:dyDescent="0.15">
      <c r="A22" s="1" t="s">
        <v>38</v>
      </c>
      <c r="B22" s="1" t="s">
        <v>88</v>
      </c>
    </row>
    <row r="23" spans="1:2" ht="15.75" customHeight="1" x14ac:dyDescent="0.15">
      <c r="A23" s="1" t="s">
        <v>40</v>
      </c>
      <c r="B23" s="1" t="s">
        <v>123</v>
      </c>
    </row>
    <row r="24" spans="1:2" ht="15.75" customHeight="1" x14ac:dyDescent="0.15">
      <c r="A24" s="1" t="s">
        <v>119</v>
      </c>
      <c r="B24" s="1" t="s">
        <v>105</v>
      </c>
    </row>
    <row r="25" spans="1:2" ht="15.75" customHeight="1" x14ac:dyDescent="0.15">
      <c r="A25" s="1" t="s">
        <v>120</v>
      </c>
      <c r="B25" s="1" t="s">
        <v>121</v>
      </c>
    </row>
  </sheetData>
  <phoneticPr fontId="18"/>
  <pageMargins left="0.9055118110236221" right="0.7086614173228347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"/>
  <sheetViews>
    <sheetView showGridLines="0" workbookViewId="0">
      <selection activeCell="A6" sqref="A6"/>
    </sheetView>
  </sheetViews>
  <sheetFormatPr defaultRowHeight="18" customHeight="1" x14ac:dyDescent="0.15"/>
  <cols>
    <col min="1" max="1" width="15.875" style="6" customWidth="1"/>
    <col min="2" max="2" width="31.875" style="6" customWidth="1"/>
    <col min="3" max="5" width="8.125" style="6" customWidth="1"/>
    <col min="6" max="16384" width="9" style="6"/>
  </cols>
  <sheetData>
    <row r="1" spans="1:2" ht="18" customHeight="1" x14ac:dyDescent="0.15">
      <c r="A1" s="5" t="s">
        <v>25</v>
      </c>
      <c r="B1" s="1" t="s">
        <v>125</v>
      </c>
    </row>
    <row r="2" spans="1:2" ht="18" customHeight="1" x14ac:dyDescent="0.15">
      <c r="A2" s="5" t="s">
        <v>26</v>
      </c>
      <c r="B2" s="1" t="str">
        <f>使用ファイル!B8</f>
        <v>C0401建物利用現況.shp</v>
      </c>
    </row>
    <row r="3" spans="1:2" ht="18" customHeight="1" x14ac:dyDescent="0.15">
      <c r="A3" s="5" t="s">
        <v>27</v>
      </c>
      <c r="B3" s="1" t="s">
        <v>89</v>
      </c>
    </row>
    <row r="5" spans="1:2" ht="18" customHeight="1" x14ac:dyDescent="0.15">
      <c r="A5" s="7" t="s">
        <v>31</v>
      </c>
      <c r="B5" s="7" t="s">
        <v>39</v>
      </c>
    </row>
    <row r="6" spans="1:2" ht="18" customHeight="1" x14ac:dyDescent="0.15">
      <c r="A6" s="1" t="str">
        <f>$B$3&amp;"_401"</f>
        <v>b_use_401</v>
      </c>
      <c r="B6" s="1" t="s">
        <v>42</v>
      </c>
    </row>
    <row r="7" spans="1:2" ht="18" customHeight="1" x14ac:dyDescent="0.15">
      <c r="A7" s="1" t="str">
        <f>$B$3&amp;"_402"</f>
        <v>b_use_402</v>
      </c>
      <c r="B7" s="1" t="s">
        <v>43</v>
      </c>
    </row>
    <row r="8" spans="1:2" ht="18" customHeight="1" x14ac:dyDescent="0.15">
      <c r="A8" s="1" t="str">
        <f>$B$3&amp;"_403"</f>
        <v>b_use_403</v>
      </c>
      <c r="B8" s="1" t="s">
        <v>90</v>
      </c>
    </row>
    <row r="9" spans="1:2" ht="18" customHeight="1" x14ac:dyDescent="0.15">
      <c r="A9" s="1" t="str">
        <f>$B$3&amp;"_404"</f>
        <v>b_use_404</v>
      </c>
      <c r="B9" s="1" t="s">
        <v>91</v>
      </c>
    </row>
    <row r="10" spans="1:2" ht="18" customHeight="1" x14ac:dyDescent="0.15">
      <c r="A10" s="1" t="str">
        <f>$B$3&amp;"_411"</f>
        <v>b_use_411</v>
      </c>
      <c r="B10" s="1" t="s">
        <v>92</v>
      </c>
    </row>
    <row r="11" spans="1:2" ht="18" customHeight="1" x14ac:dyDescent="0.15">
      <c r="A11" s="1" t="str">
        <f>$B$3&amp;"_412"</f>
        <v>b_use_412</v>
      </c>
      <c r="B11" s="1" t="s">
        <v>93</v>
      </c>
    </row>
    <row r="12" spans="1:2" ht="18" customHeight="1" x14ac:dyDescent="0.15">
      <c r="A12" s="1" t="str">
        <f>$B$3&amp;"_413"</f>
        <v>b_use_413</v>
      </c>
      <c r="B12" s="1" t="s">
        <v>94</v>
      </c>
    </row>
    <row r="13" spans="1:2" ht="18" customHeight="1" x14ac:dyDescent="0.15">
      <c r="A13" s="1" t="str">
        <f>$B$3&amp;"_414"</f>
        <v>b_use_414</v>
      </c>
      <c r="B13" s="1" t="s">
        <v>95</v>
      </c>
    </row>
    <row r="14" spans="1:2" ht="18" customHeight="1" x14ac:dyDescent="0.15">
      <c r="A14" s="1" t="str">
        <f>$B$3&amp;"_415"</f>
        <v>b_use_415</v>
      </c>
      <c r="B14" s="1" t="s">
        <v>96</v>
      </c>
    </row>
    <row r="15" spans="1:2" ht="18" customHeight="1" x14ac:dyDescent="0.15">
      <c r="A15" s="1" t="str">
        <f>$B$3&amp;"_421"</f>
        <v>b_use_421</v>
      </c>
      <c r="B15" s="1" t="s">
        <v>97</v>
      </c>
    </row>
    <row r="16" spans="1:2" ht="18" customHeight="1" x14ac:dyDescent="0.15">
      <c r="A16" s="1" t="str">
        <f>$B$3&amp;"_422"</f>
        <v>b_use_422</v>
      </c>
      <c r="B16" s="1" t="s">
        <v>98</v>
      </c>
    </row>
    <row r="17" spans="1:2" ht="18" customHeight="1" x14ac:dyDescent="0.15">
      <c r="A17" s="1" t="str">
        <f>$B$3&amp;"_431"</f>
        <v>b_use_431</v>
      </c>
      <c r="B17" s="1" t="s">
        <v>99</v>
      </c>
    </row>
    <row r="18" spans="1:2" ht="18" customHeight="1" x14ac:dyDescent="0.15">
      <c r="A18" s="1" t="str">
        <f>$B$3&amp;"_441"</f>
        <v>b_use_441</v>
      </c>
      <c r="B18" s="1" t="s">
        <v>100</v>
      </c>
    </row>
    <row r="19" spans="1:2" ht="18" customHeight="1" x14ac:dyDescent="0.15">
      <c r="A19" s="1" t="str">
        <f>$B$3&amp;"_451"</f>
        <v>b_use_451</v>
      </c>
      <c r="B19" s="1" t="s">
        <v>101</v>
      </c>
    </row>
    <row r="20" spans="1:2" ht="18" customHeight="1" x14ac:dyDescent="0.15">
      <c r="A20" s="1" t="str">
        <f>$B$3&amp;"_452"</f>
        <v>b_use_452</v>
      </c>
      <c r="B20" s="1" t="s">
        <v>102</v>
      </c>
    </row>
    <row r="21" spans="1:2" ht="18" customHeight="1" x14ac:dyDescent="0.15">
      <c r="A21" s="1" t="str">
        <f>$B$3&amp;"_453"</f>
        <v>b_use_453</v>
      </c>
      <c r="B21" s="1" t="s">
        <v>103</v>
      </c>
    </row>
    <row r="22" spans="1:2" ht="18" customHeight="1" x14ac:dyDescent="0.15">
      <c r="A22" s="1" t="str">
        <f>$B$3&amp;"_454"</f>
        <v>b_use_454</v>
      </c>
      <c r="B22" s="1" t="s">
        <v>104</v>
      </c>
    </row>
    <row r="23" spans="1:2" ht="18" customHeight="1" x14ac:dyDescent="0.15">
      <c r="A23" s="1" t="str">
        <f>$B$3&amp;"_461"</f>
        <v>b_use_461</v>
      </c>
      <c r="B23" s="1" t="s">
        <v>105</v>
      </c>
    </row>
    <row r="24" spans="1:2" ht="18" customHeight="1" x14ac:dyDescent="0.15">
      <c r="A24" s="1" t="str">
        <f>$B$3&amp;"_471"</f>
        <v>b_use_471</v>
      </c>
      <c r="B24" s="1" t="s">
        <v>124</v>
      </c>
    </row>
  </sheetData>
  <phoneticPr fontId="18"/>
  <pageMargins left="0.9055118110236221" right="0.70866141732283472" top="0.9448818897637796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0"/>
  <sheetViews>
    <sheetView showGridLines="0" workbookViewId="0">
      <selection sqref="A1:XFD30"/>
    </sheetView>
  </sheetViews>
  <sheetFormatPr defaultRowHeight="13.5" x14ac:dyDescent="0.15"/>
  <cols>
    <col min="1" max="1" width="16.25" customWidth="1"/>
    <col min="2" max="2" width="30.375" customWidth="1"/>
    <col min="3" max="3" width="12.25" bestFit="1" customWidth="1"/>
  </cols>
  <sheetData>
    <row r="1" spans="1:3" s="6" customFormat="1" ht="18" customHeight="1" x14ac:dyDescent="0.15">
      <c r="A1" s="5" t="s">
        <v>25</v>
      </c>
      <c r="B1" s="1" t="s">
        <v>41</v>
      </c>
      <c r="C1" s="1"/>
    </row>
    <row r="2" spans="1:3" s="6" customFormat="1" ht="18" customHeight="1" x14ac:dyDescent="0.15">
      <c r="A2" s="5" t="s">
        <v>26</v>
      </c>
      <c r="B2" s="1" t="str">
        <f>使用ファイル!B8</f>
        <v>C0401建物利用現況.shp</v>
      </c>
      <c r="C2" s="1"/>
    </row>
    <row r="3" spans="1:3" s="6" customFormat="1" ht="18" customHeight="1" x14ac:dyDescent="0.15">
      <c r="A3" s="5" t="s">
        <v>27</v>
      </c>
      <c r="B3" s="1" t="s">
        <v>150</v>
      </c>
      <c r="C3" s="1" t="s">
        <v>151</v>
      </c>
    </row>
    <row r="4" spans="1:3" s="6" customFormat="1" ht="18" customHeight="1" x14ac:dyDescent="0.15"/>
    <row r="5" spans="1:3" s="6" customFormat="1" ht="18" customHeight="1" x14ac:dyDescent="0.15">
      <c r="A5" s="7" t="s">
        <v>44</v>
      </c>
      <c r="B5" s="7" t="s">
        <v>45</v>
      </c>
    </row>
    <row r="6" spans="1:3" s="6" customFormat="1" ht="18" customHeight="1" x14ac:dyDescent="0.15">
      <c r="A6" s="1" t="str">
        <f>$B$3&amp;"_501"</f>
        <v>b_flr_501</v>
      </c>
      <c r="B6" s="1" t="s">
        <v>46</v>
      </c>
    </row>
    <row r="7" spans="1:3" s="6" customFormat="1" ht="18" customHeight="1" x14ac:dyDescent="0.15">
      <c r="A7" s="1" t="str">
        <f>$B$3&amp;"_502"</f>
        <v>b_flr_502</v>
      </c>
      <c r="B7" s="1" t="s">
        <v>47</v>
      </c>
    </row>
    <row r="8" spans="1:3" s="6" customFormat="1" ht="18" customHeight="1" x14ac:dyDescent="0.15">
      <c r="A8" s="1" t="str">
        <f>$B$3&amp;"_503"</f>
        <v>b_flr_503</v>
      </c>
      <c r="B8" s="1" t="s">
        <v>48</v>
      </c>
    </row>
    <row r="9" spans="1:3" s="6" customFormat="1" ht="18" customHeight="1" x14ac:dyDescent="0.15">
      <c r="A9" s="1" t="str">
        <f>$B$3&amp;"_504"</f>
        <v>b_flr_504</v>
      </c>
      <c r="B9" s="1" t="s">
        <v>49</v>
      </c>
    </row>
    <row r="10" spans="1:3" s="6" customFormat="1" ht="18" customHeight="1" x14ac:dyDescent="0.15">
      <c r="A10" s="1" t="str">
        <f>$B$3&amp;"_505"</f>
        <v>b_flr_505</v>
      </c>
      <c r="B10" s="1" t="s">
        <v>50</v>
      </c>
    </row>
    <row r="11" spans="1:3" s="6" customFormat="1" ht="18" customHeight="1" x14ac:dyDescent="0.15">
      <c r="A11" s="1" t="str">
        <f>$B$3&amp;"_506"</f>
        <v>b_flr_506</v>
      </c>
      <c r="B11" s="1" t="s">
        <v>51</v>
      </c>
    </row>
    <row r="12" spans="1:3" s="6" customFormat="1" ht="18" customHeight="1" x14ac:dyDescent="0.15">
      <c r="A12" s="1" t="str">
        <f>$B$3&amp;"_507"</f>
        <v>b_flr_507</v>
      </c>
      <c r="B12" s="1" t="s">
        <v>52</v>
      </c>
    </row>
    <row r="13" spans="1:3" s="6" customFormat="1" ht="18" customHeight="1" x14ac:dyDescent="0.15">
      <c r="A13" s="1" t="str">
        <f>$B$3&amp;"_508"</f>
        <v>b_flr_508</v>
      </c>
      <c r="B13" s="1" t="s">
        <v>53</v>
      </c>
    </row>
    <row r="14" spans="1:3" s="6" customFormat="1" ht="18" customHeight="1" x14ac:dyDescent="0.15">
      <c r="A14" s="1" t="str">
        <f>$B$3&amp;"_511"</f>
        <v>b_flr_511</v>
      </c>
      <c r="B14" s="1" t="s">
        <v>54</v>
      </c>
    </row>
    <row r="15" spans="1:3" s="6" customFormat="1" ht="18" customHeight="1" x14ac:dyDescent="0.15">
      <c r="A15" s="1" t="str">
        <f>$B$3&amp;"_512"</f>
        <v>b_flr_512</v>
      </c>
      <c r="B15" s="1" t="s">
        <v>55</v>
      </c>
    </row>
    <row r="16" spans="1:3" s="6" customFormat="1" ht="18" customHeight="1" x14ac:dyDescent="0.15">
      <c r="A16" s="1" t="str">
        <f>$B$3&amp;"_513"</f>
        <v>b_flr_513</v>
      </c>
      <c r="B16" s="1" t="s">
        <v>56</v>
      </c>
    </row>
    <row r="17" spans="1:2" s="6" customFormat="1" ht="18" customHeight="1" x14ac:dyDescent="0.15">
      <c r="A17" s="1" t="str">
        <f>$B$3&amp;"_514"</f>
        <v>b_flr_514</v>
      </c>
      <c r="B17" s="1" t="s">
        <v>57</v>
      </c>
    </row>
    <row r="18" spans="1:2" s="6" customFormat="1" ht="18" customHeight="1" x14ac:dyDescent="0.15">
      <c r="A18" s="1" t="str">
        <f>$B$3&amp;"_515"</f>
        <v>b_flr_515</v>
      </c>
      <c r="B18" s="1" t="s">
        <v>58</v>
      </c>
    </row>
    <row r="19" spans="1:2" s="6" customFormat="1" ht="18" customHeight="1" x14ac:dyDescent="0.15">
      <c r="A19" s="1" t="str">
        <f>$B$3&amp;"_516"</f>
        <v>b_flr_516</v>
      </c>
      <c r="B19" s="1" t="s">
        <v>59</v>
      </c>
    </row>
    <row r="20" spans="1:2" s="6" customFormat="1" ht="18" customHeight="1" x14ac:dyDescent="0.15">
      <c r="A20" s="1" t="str">
        <f>$B$3&amp;"_517"</f>
        <v>b_flr_517</v>
      </c>
      <c r="B20" s="1" t="s">
        <v>60</v>
      </c>
    </row>
    <row r="21" spans="1:2" s="6" customFormat="1" ht="18" customHeight="1" x14ac:dyDescent="0.15">
      <c r="A21" s="1" t="str">
        <f>$B$3&amp;"_518"</f>
        <v>b_flr_518</v>
      </c>
      <c r="B21" s="1" t="s">
        <v>61</v>
      </c>
    </row>
    <row r="22" spans="1:2" s="6" customFormat="1" ht="18" customHeight="1" x14ac:dyDescent="0.15">
      <c r="A22" s="1" t="str">
        <f>$B$3&amp;"_521"</f>
        <v>b_flr_521</v>
      </c>
      <c r="B22" s="1" t="s">
        <v>62</v>
      </c>
    </row>
    <row r="23" spans="1:2" s="6" customFormat="1" ht="18" customHeight="1" x14ac:dyDescent="0.15">
      <c r="A23" s="1" t="str">
        <f>$B$3&amp;"_522"</f>
        <v>b_flr_522</v>
      </c>
      <c r="B23" s="1" t="s">
        <v>63</v>
      </c>
    </row>
    <row r="24" spans="1:2" s="6" customFormat="1" ht="18" customHeight="1" x14ac:dyDescent="0.15">
      <c r="A24" s="1" t="str">
        <f>$B$3&amp;"_523"</f>
        <v>b_flr_523</v>
      </c>
      <c r="B24" s="1" t="s">
        <v>64</v>
      </c>
    </row>
    <row r="25" spans="1:2" s="6" customFormat="1" ht="18" customHeight="1" x14ac:dyDescent="0.15">
      <c r="A25" s="1" t="str">
        <f>$B$3&amp;"_524"</f>
        <v>b_flr_524</v>
      </c>
      <c r="B25" s="1" t="s">
        <v>65</v>
      </c>
    </row>
    <row r="26" spans="1:2" s="6" customFormat="1" ht="18" customHeight="1" x14ac:dyDescent="0.15">
      <c r="A26" s="1" t="str">
        <f>$B$3&amp;"_525"</f>
        <v>b_flr_525</v>
      </c>
      <c r="B26" s="1" t="s">
        <v>66</v>
      </c>
    </row>
    <row r="27" spans="1:2" s="6" customFormat="1" ht="18" customHeight="1" x14ac:dyDescent="0.15">
      <c r="A27" s="1" t="str">
        <f>$B$3&amp;"_526"</f>
        <v>b_flr_526</v>
      </c>
      <c r="B27" s="1" t="s">
        <v>67</v>
      </c>
    </row>
    <row r="28" spans="1:2" s="6" customFormat="1" ht="18" customHeight="1" x14ac:dyDescent="0.15">
      <c r="A28" s="1" t="str">
        <f>$B$3&amp;"_527"</f>
        <v>b_flr_527</v>
      </c>
      <c r="B28" s="1" t="s">
        <v>68</v>
      </c>
    </row>
    <row r="29" spans="1:2" s="6" customFormat="1" ht="18" customHeight="1" x14ac:dyDescent="0.15">
      <c r="A29" s="1" t="str">
        <f>$B$3&amp;"_528"</f>
        <v>b_flr_528</v>
      </c>
      <c r="B29" s="1" t="s">
        <v>69</v>
      </c>
    </row>
    <row r="30" spans="1:2" s="6" customFormat="1" ht="18" customHeight="1" x14ac:dyDescent="0.15">
      <c r="A30" s="1" t="str">
        <f>$B$3&amp;"_531"</f>
        <v>b_flr_531</v>
      </c>
      <c r="B30" s="1" t="s">
        <v>19</v>
      </c>
    </row>
  </sheetData>
  <phoneticPr fontId="18"/>
  <pageMargins left="0.9055118110236221" right="0.70866141732283472" top="0.9448818897637796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showGridLines="0" workbookViewId="0">
      <selection activeCell="A3" sqref="A3"/>
    </sheetView>
  </sheetViews>
  <sheetFormatPr defaultColWidth="35.25" defaultRowHeight="18.75" customHeight="1" x14ac:dyDescent="0.15"/>
  <cols>
    <col min="1" max="1" width="16.25" style="6" customWidth="1"/>
    <col min="2" max="2" width="35.875" style="6" customWidth="1"/>
    <col min="3" max="16384" width="35.25" style="6"/>
  </cols>
  <sheetData>
    <row r="1" spans="1:8" ht="18.75" customHeight="1" x14ac:dyDescent="0.15">
      <c r="A1" s="5" t="s">
        <v>25</v>
      </c>
      <c r="B1" s="1" t="s">
        <v>41</v>
      </c>
      <c r="F1" s="8"/>
      <c r="H1" s="8"/>
    </row>
    <row r="2" spans="1:8" ht="18.75" customHeight="1" x14ac:dyDescent="0.15">
      <c r="A2" s="5" t="s">
        <v>26</v>
      </c>
      <c r="B2" s="1" t="str">
        <f>使用ファイル!B8</f>
        <v>C0401建物利用現況.shp</v>
      </c>
      <c r="F2" s="8"/>
      <c r="H2" s="8"/>
    </row>
    <row r="3" spans="1:8" ht="18.75" customHeight="1" x14ac:dyDescent="0.15">
      <c r="A3" s="5" t="s">
        <v>27</v>
      </c>
      <c r="B3" s="1" t="s">
        <v>149</v>
      </c>
      <c r="F3" s="8"/>
      <c r="H3" s="8"/>
    </row>
    <row r="4" spans="1:8" ht="18.75" customHeight="1" x14ac:dyDescent="0.15">
      <c r="F4" s="8"/>
      <c r="H4" s="8"/>
    </row>
    <row r="5" spans="1:8" ht="18.75" customHeight="1" x14ac:dyDescent="0.15">
      <c r="A5" s="7" t="s">
        <v>44</v>
      </c>
      <c r="B5" s="7" t="s">
        <v>45</v>
      </c>
      <c r="F5" s="8"/>
      <c r="H5" s="8"/>
    </row>
    <row r="6" spans="1:8" ht="18.75" customHeight="1" x14ac:dyDescent="0.15">
      <c r="A6" s="1" t="str">
        <f>$B$3&amp;"_601"</f>
        <v>b_st1_601</v>
      </c>
      <c r="B6" s="1" t="s">
        <v>70</v>
      </c>
      <c r="F6" s="8"/>
      <c r="H6" s="8"/>
    </row>
    <row r="7" spans="1:8" ht="18.75" customHeight="1" x14ac:dyDescent="0.15">
      <c r="A7" s="1" t="str">
        <f>$B$3&amp;"_602"</f>
        <v>b_st1_602</v>
      </c>
      <c r="B7" s="1" t="s">
        <v>71</v>
      </c>
      <c r="F7" s="8"/>
      <c r="H7" s="8"/>
    </row>
    <row r="8" spans="1:8" ht="18.75" customHeight="1" x14ac:dyDescent="0.15">
      <c r="A8" s="1" t="str">
        <f>$B$3&amp;"_603"</f>
        <v>b_st1_603</v>
      </c>
      <c r="B8" s="9" t="s">
        <v>72</v>
      </c>
    </row>
    <row r="9" spans="1:8" ht="18.75" customHeight="1" x14ac:dyDescent="0.15">
      <c r="A9" s="1" t="str">
        <f>$B$3&amp;"_604"</f>
        <v>b_st1_604</v>
      </c>
      <c r="B9" s="9" t="s">
        <v>73</v>
      </c>
    </row>
    <row r="10" spans="1:8" ht="18.75" customHeight="1" x14ac:dyDescent="0.15">
      <c r="A10" s="1" t="str">
        <f>$B$3&amp;"_605"</f>
        <v>b_st1_605</v>
      </c>
      <c r="B10" s="1" t="s">
        <v>74</v>
      </c>
    </row>
    <row r="11" spans="1:8" ht="18.75" customHeight="1" x14ac:dyDescent="0.15">
      <c r="A11" s="1" t="str">
        <f>$B$3&amp;"_606"</f>
        <v>b_st1_606</v>
      </c>
      <c r="B11" s="9" t="s">
        <v>75</v>
      </c>
    </row>
    <row r="12" spans="1:8" ht="18.75" customHeight="1" x14ac:dyDescent="0.15">
      <c r="A12" s="1" t="str">
        <f>$B$3&amp;"_611"</f>
        <v>b_st1_611</v>
      </c>
      <c r="B12" s="1" t="s">
        <v>19</v>
      </c>
    </row>
  </sheetData>
  <phoneticPr fontId="18"/>
  <pageMargins left="0.9055118110236221" right="0.70866141732283472" top="0.9448818897637796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4"/>
  <sheetViews>
    <sheetView showGridLines="0" workbookViewId="0">
      <selection activeCell="C17" sqref="C17"/>
    </sheetView>
  </sheetViews>
  <sheetFormatPr defaultRowHeight="18.75" customHeight="1" x14ac:dyDescent="0.15"/>
  <cols>
    <col min="1" max="1" width="14.375" style="6" customWidth="1"/>
    <col min="2" max="2" width="37" style="6" bestFit="1" customWidth="1"/>
    <col min="3" max="16384" width="9" style="6"/>
  </cols>
  <sheetData>
    <row r="1" spans="1:2" ht="18.75" customHeight="1" x14ac:dyDescent="0.15">
      <c r="A1" s="5" t="s">
        <v>25</v>
      </c>
      <c r="B1" s="1" t="s">
        <v>76</v>
      </c>
    </row>
    <row r="2" spans="1:2" ht="18.75" customHeight="1" x14ac:dyDescent="0.15">
      <c r="A2" s="5" t="s">
        <v>26</v>
      </c>
      <c r="B2" s="1" t="str">
        <f>使用ファイル!B8</f>
        <v>C0401建物利用現況.shp</v>
      </c>
    </row>
    <row r="3" spans="1:2" ht="18.75" customHeight="1" x14ac:dyDescent="0.15">
      <c r="A3" s="5" t="s">
        <v>27</v>
      </c>
      <c r="B3" s="1" t="s">
        <v>106</v>
      </c>
    </row>
    <row r="5" spans="1:2" ht="18.75" customHeight="1" x14ac:dyDescent="0.15">
      <c r="A5" s="7" t="s">
        <v>44</v>
      </c>
      <c r="B5" s="7" t="s">
        <v>45</v>
      </c>
    </row>
    <row r="6" spans="1:2" ht="18.75" customHeight="1" x14ac:dyDescent="0.15">
      <c r="A6" s="1" t="str">
        <f>$B$3&amp;"_701"</f>
        <v>b_area_701</v>
      </c>
      <c r="B6" s="1" t="s">
        <v>107</v>
      </c>
    </row>
    <row r="7" spans="1:2" ht="18.75" customHeight="1" x14ac:dyDescent="0.15">
      <c r="A7" s="1" t="str">
        <f>$B$3&amp;"_702"</f>
        <v>b_area_702</v>
      </c>
      <c r="B7" s="1" t="s">
        <v>108</v>
      </c>
    </row>
    <row r="8" spans="1:2" ht="18.75" customHeight="1" x14ac:dyDescent="0.15">
      <c r="A8" s="1" t="str">
        <f>$B$3&amp;"_703"</f>
        <v>b_area_703</v>
      </c>
      <c r="B8" s="1" t="s">
        <v>77</v>
      </c>
    </row>
    <row r="9" spans="1:2" ht="18.75" customHeight="1" x14ac:dyDescent="0.15">
      <c r="A9" s="1" t="str">
        <f>$B$3&amp;"_704"</f>
        <v>b_area_704</v>
      </c>
      <c r="B9" s="1" t="s">
        <v>78</v>
      </c>
    </row>
    <row r="10" spans="1:2" ht="18.75" customHeight="1" x14ac:dyDescent="0.15">
      <c r="A10" s="1" t="str">
        <f>$B$3&amp;"_705"</f>
        <v>b_area_705</v>
      </c>
      <c r="B10" s="1" t="s">
        <v>79</v>
      </c>
    </row>
    <row r="11" spans="1:2" ht="18.75" customHeight="1" x14ac:dyDescent="0.15">
      <c r="A11" s="1" t="str">
        <f>$B$3&amp;"_706"</f>
        <v>b_area_706</v>
      </c>
      <c r="B11" s="1" t="s">
        <v>109</v>
      </c>
    </row>
    <row r="12" spans="1:2" ht="18.75" customHeight="1" x14ac:dyDescent="0.15">
      <c r="A12" s="1" t="str">
        <f>$B$3&amp;"_711"</f>
        <v>b_area_711</v>
      </c>
      <c r="B12" s="1" t="s">
        <v>19</v>
      </c>
    </row>
    <row r="13" spans="1:2" ht="18.75" customHeight="1" x14ac:dyDescent="0.15">
      <c r="A13" s="1" t="str">
        <f>$B$3&amp;"_721"</f>
        <v>b_area_721</v>
      </c>
      <c r="B13" s="1" t="s">
        <v>82</v>
      </c>
    </row>
    <row r="14" spans="1:2" ht="18.75" customHeight="1" x14ac:dyDescent="0.15">
      <c r="A14" s="1" t="str">
        <f>$B$3&amp;"_722"</f>
        <v>b_area_722</v>
      </c>
      <c r="B14" s="1" t="s">
        <v>83</v>
      </c>
    </row>
  </sheetData>
  <phoneticPr fontId="18"/>
  <pageMargins left="0.9055118110236221" right="0.70866141732283472" top="0.9448818897637796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5"/>
  <sheetViews>
    <sheetView showGridLines="0" workbookViewId="0">
      <selection activeCell="C19" sqref="C19"/>
    </sheetView>
  </sheetViews>
  <sheetFormatPr defaultRowHeight="18.75" customHeight="1" x14ac:dyDescent="0.15"/>
  <cols>
    <col min="1" max="1" width="14" style="6" customWidth="1"/>
    <col min="2" max="2" width="37" style="6" bestFit="1" customWidth="1"/>
    <col min="3" max="3" width="16" style="6" customWidth="1"/>
    <col min="4" max="16384" width="9" style="6"/>
  </cols>
  <sheetData>
    <row r="1" spans="1:2" ht="18.75" customHeight="1" x14ac:dyDescent="0.15">
      <c r="A1" s="5" t="s">
        <v>25</v>
      </c>
      <c r="B1" s="1" t="s">
        <v>76</v>
      </c>
    </row>
    <row r="2" spans="1:2" ht="18.75" customHeight="1" x14ac:dyDescent="0.15">
      <c r="A2" s="5" t="s">
        <v>26</v>
      </c>
      <c r="B2" s="1" t="str">
        <f>使用ファイル!B8</f>
        <v>C0401建物利用現況.shp</v>
      </c>
    </row>
    <row r="3" spans="1:2" ht="18.75" customHeight="1" x14ac:dyDescent="0.15">
      <c r="A3" s="5" t="s">
        <v>27</v>
      </c>
      <c r="B3" s="1" t="s">
        <v>110</v>
      </c>
    </row>
    <row r="5" spans="1:2" ht="18.75" customHeight="1" x14ac:dyDescent="0.15">
      <c r="A5" s="7" t="s">
        <v>44</v>
      </c>
      <c r="B5" s="7" t="s">
        <v>45</v>
      </c>
    </row>
    <row r="6" spans="1:2" ht="18.75" customHeight="1" x14ac:dyDescent="0.15">
      <c r="A6" s="1" t="str">
        <f>$B$3&amp;"_801"</f>
        <v>b_fl_a_801</v>
      </c>
      <c r="B6" s="1" t="s">
        <v>107</v>
      </c>
    </row>
    <row r="7" spans="1:2" ht="18.75" customHeight="1" x14ac:dyDescent="0.15">
      <c r="A7" s="1" t="str">
        <f>$B$3&amp;"_802"</f>
        <v>b_fl_a_802</v>
      </c>
      <c r="B7" s="1" t="s">
        <v>108</v>
      </c>
    </row>
    <row r="8" spans="1:2" ht="18.75" customHeight="1" x14ac:dyDescent="0.15">
      <c r="A8" s="1" t="str">
        <f>$B$3&amp;"_803"</f>
        <v>b_fl_a_803</v>
      </c>
      <c r="B8" s="1" t="s">
        <v>77</v>
      </c>
    </row>
    <row r="9" spans="1:2" ht="18.75" customHeight="1" x14ac:dyDescent="0.15">
      <c r="A9" s="1" t="str">
        <f>$B$3&amp;"_804"</f>
        <v>b_fl_a_804</v>
      </c>
      <c r="B9" s="1" t="s">
        <v>78</v>
      </c>
    </row>
    <row r="10" spans="1:2" ht="18.75" customHeight="1" x14ac:dyDescent="0.15">
      <c r="A10" s="1" t="str">
        <f>$B$3&amp;"_805"</f>
        <v>b_fl_a_805</v>
      </c>
      <c r="B10" s="1" t="s">
        <v>111</v>
      </c>
    </row>
    <row r="11" spans="1:2" ht="18.75" customHeight="1" x14ac:dyDescent="0.15">
      <c r="A11" s="1" t="str">
        <f>$B$3&amp;"_806"</f>
        <v>b_fl_a_806</v>
      </c>
      <c r="B11" s="1" t="s">
        <v>80</v>
      </c>
    </row>
    <row r="12" spans="1:2" ht="18.75" customHeight="1" x14ac:dyDescent="0.15">
      <c r="A12" s="1" t="str">
        <f>$B$3&amp;"_807"</f>
        <v>b_fl_a_807</v>
      </c>
      <c r="B12" s="1" t="s">
        <v>81</v>
      </c>
    </row>
    <row r="13" spans="1:2" ht="18.75" customHeight="1" x14ac:dyDescent="0.15">
      <c r="A13" s="1" t="str">
        <f>$B$3&amp;"_811"</f>
        <v>b_fl_a_811</v>
      </c>
      <c r="B13" s="1" t="s">
        <v>19</v>
      </c>
    </row>
    <row r="14" spans="1:2" ht="18.75" customHeight="1" x14ac:dyDescent="0.15">
      <c r="A14" s="1" t="str">
        <f>$B$3&amp;"_821"</f>
        <v>b_fl_a_821</v>
      </c>
      <c r="B14" s="1" t="s">
        <v>82</v>
      </c>
    </row>
    <row r="15" spans="1:2" ht="18.75" customHeight="1" x14ac:dyDescent="0.15">
      <c r="A15" s="1" t="str">
        <f>$B$3&amp;"_822"</f>
        <v>b_fl_a_822</v>
      </c>
      <c r="B15" s="1" t="s">
        <v>83</v>
      </c>
    </row>
  </sheetData>
  <phoneticPr fontId="18"/>
  <pageMargins left="0.9055118110236221" right="0.70866141732283472" top="0.9448818897637796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C6B0-5B0A-4FFC-9ACB-866044FBF9BE}">
  <dimension ref="A1:B13"/>
  <sheetViews>
    <sheetView showGridLines="0" workbookViewId="0">
      <selection activeCell="B14" sqref="B14"/>
    </sheetView>
  </sheetViews>
  <sheetFormatPr defaultRowHeight="18.75" customHeight="1" x14ac:dyDescent="0.15"/>
  <cols>
    <col min="1" max="1" width="15.5" style="6" customWidth="1"/>
    <col min="2" max="2" width="37" style="6" bestFit="1" customWidth="1"/>
    <col min="3" max="3" width="16" style="6" customWidth="1"/>
    <col min="4" max="16384" width="9" style="6"/>
  </cols>
  <sheetData>
    <row r="1" spans="1:2" ht="18.75" customHeight="1" x14ac:dyDescent="0.15">
      <c r="A1" s="5" t="s">
        <v>25</v>
      </c>
      <c r="B1" s="1" t="s">
        <v>41</v>
      </c>
    </row>
    <row r="2" spans="1:2" ht="18.75" customHeight="1" x14ac:dyDescent="0.15">
      <c r="A2" s="5" t="s">
        <v>26</v>
      </c>
      <c r="B2" s="1" t="str">
        <f>使用ファイル!B8</f>
        <v>C0401建物利用現況.shp</v>
      </c>
    </row>
    <row r="3" spans="1:2" ht="18.75" customHeight="1" x14ac:dyDescent="0.15">
      <c r="A3" s="5" t="s">
        <v>27</v>
      </c>
      <c r="B3" s="1" t="s">
        <v>141</v>
      </c>
    </row>
    <row r="5" spans="1:2" ht="18.75" customHeight="1" x14ac:dyDescent="0.15">
      <c r="A5" s="7" t="s">
        <v>44</v>
      </c>
      <c r="B5" s="7" t="s">
        <v>45</v>
      </c>
    </row>
    <row r="6" spans="1:2" ht="18.75" customHeight="1" x14ac:dyDescent="0.15">
      <c r="A6" s="1" t="str">
        <f>$B$3&amp;"_901"</f>
        <v>b_age_901</v>
      </c>
      <c r="B6" s="1" t="s">
        <v>142</v>
      </c>
    </row>
    <row r="7" spans="1:2" ht="18.75" customHeight="1" x14ac:dyDescent="0.15">
      <c r="A7" s="1" t="str">
        <f>$B$3&amp;"_902"</f>
        <v>b_age_902</v>
      </c>
      <c r="B7" s="1" t="s">
        <v>143</v>
      </c>
    </row>
    <row r="8" spans="1:2" ht="18.75" customHeight="1" x14ac:dyDescent="0.15">
      <c r="A8" s="1" t="str">
        <f>$B$3&amp;"_903"</f>
        <v>b_age_903</v>
      </c>
      <c r="B8" s="1" t="s">
        <v>144</v>
      </c>
    </row>
    <row r="9" spans="1:2" ht="18.75" customHeight="1" x14ac:dyDescent="0.15">
      <c r="A9" s="1" t="str">
        <f>$B$3&amp;"_904"</f>
        <v>b_age_904</v>
      </c>
      <c r="B9" s="1" t="s">
        <v>145</v>
      </c>
    </row>
    <row r="10" spans="1:2" ht="18.75" customHeight="1" x14ac:dyDescent="0.15">
      <c r="A10" s="1" t="str">
        <f>$B$3&amp;"_905"</f>
        <v>b_age_905</v>
      </c>
      <c r="B10" s="1" t="s">
        <v>146</v>
      </c>
    </row>
    <row r="11" spans="1:2" ht="18.75" customHeight="1" x14ac:dyDescent="0.15">
      <c r="A11" s="1" t="str">
        <f>$B$3&amp;"_906"</f>
        <v>b_age_906</v>
      </c>
      <c r="B11" s="1" t="s">
        <v>147</v>
      </c>
    </row>
    <row r="12" spans="1:2" ht="18.75" customHeight="1" x14ac:dyDescent="0.15">
      <c r="A12" s="1" t="str">
        <f>$B$3&amp;"_907"</f>
        <v>b_age_907</v>
      </c>
      <c r="B12" s="1" t="s">
        <v>148</v>
      </c>
    </row>
    <row r="13" spans="1:2" ht="18.75" customHeight="1" x14ac:dyDescent="0.15">
      <c r="A13" s="1" t="str">
        <f>$B$3&amp;"_911"</f>
        <v>b_age_911</v>
      </c>
      <c r="B13" s="1" t="s">
        <v>19</v>
      </c>
    </row>
  </sheetData>
  <phoneticPr fontId="18"/>
  <pageMargins left="0.9055118110236221" right="0.70866141732283472" top="0.9448818897637796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06A38-FDD2-4FFC-B73F-EC1D56552C1E}">
  <dimension ref="A1:B9"/>
  <sheetViews>
    <sheetView showGridLines="0" workbookViewId="0">
      <selection activeCell="H29" sqref="H29"/>
    </sheetView>
  </sheetViews>
  <sheetFormatPr defaultRowHeight="18.75" customHeight="1" x14ac:dyDescent="0.15"/>
  <cols>
    <col min="1" max="1" width="13.625" style="6" customWidth="1"/>
    <col min="2" max="2" width="37" style="6" bestFit="1" customWidth="1"/>
    <col min="3" max="3" width="16" style="6" customWidth="1"/>
    <col min="4" max="16384" width="9" style="6"/>
  </cols>
  <sheetData>
    <row r="1" spans="1:2" ht="18.75" customHeight="1" x14ac:dyDescent="0.15">
      <c r="A1" s="5" t="s">
        <v>25</v>
      </c>
      <c r="B1" s="1" t="s">
        <v>41</v>
      </c>
    </row>
    <row r="2" spans="1:2" ht="18.75" customHeight="1" x14ac:dyDescent="0.15">
      <c r="A2" s="5" t="s">
        <v>26</v>
      </c>
      <c r="B2" s="1" t="str">
        <f>使用ファイル!B8</f>
        <v>C0401建物利用現況.shp</v>
      </c>
    </row>
    <row r="3" spans="1:2" ht="18.75" customHeight="1" x14ac:dyDescent="0.15">
      <c r="A3" s="5" t="s">
        <v>27</v>
      </c>
      <c r="B3" s="1" t="s">
        <v>138</v>
      </c>
    </row>
    <row r="5" spans="1:2" ht="18.75" customHeight="1" x14ac:dyDescent="0.15">
      <c r="A5" s="7" t="s">
        <v>44</v>
      </c>
      <c r="B5" s="7" t="s">
        <v>45</v>
      </c>
    </row>
    <row r="6" spans="1:2" ht="18.75" customHeight="1" x14ac:dyDescent="0.15">
      <c r="A6" s="1" t="str">
        <f>$B$3&amp;"_1001"</f>
        <v>b_st2_1001</v>
      </c>
      <c r="B6" s="1" t="s">
        <v>140</v>
      </c>
    </row>
    <row r="7" spans="1:2" ht="18.75" customHeight="1" x14ac:dyDescent="0.15">
      <c r="A7" s="1" t="str">
        <f>$B$3&amp;"_1002"</f>
        <v>b_st2_1002</v>
      </c>
      <c r="B7" s="1" t="s">
        <v>139</v>
      </c>
    </row>
    <row r="8" spans="1:2" ht="18.75" customHeight="1" x14ac:dyDescent="0.15">
      <c r="A8" s="1" t="str">
        <f>$B$3&amp;"_1003"</f>
        <v>b_st2_1003</v>
      </c>
      <c r="B8" s="1" t="s">
        <v>104</v>
      </c>
    </row>
    <row r="9" spans="1:2" ht="18.75" customHeight="1" x14ac:dyDescent="0.15">
      <c r="A9" s="1" t="str">
        <f>$B$3&amp;"_1004"</f>
        <v>b_st2_1004</v>
      </c>
      <c r="B9" s="1" t="s">
        <v>19</v>
      </c>
    </row>
  </sheetData>
  <phoneticPr fontId="18"/>
  <pageMargins left="0.9055118110236221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使用ファイル</vt:lpstr>
      <vt:lpstr>用途別土地利用</vt:lpstr>
      <vt:lpstr>建物用途</vt:lpstr>
      <vt:lpstr>建物階数</vt:lpstr>
      <vt:lpstr>建物構造</vt:lpstr>
      <vt:lpstr>建物建築面積</vt:lpstr>
      <vt:lpstr>建物延床面積</vt:lpstr>
      <vt:lpstr>建物建築年</vt:lpstr>
      <vt:lpstr>建物耐火構造種別</vt:lpstr>
      <vt:lpstr>建物高さ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2024-03-18T09:30:45Z</cp:lastPrinted>
  <dcterms:created xsi:type="dcterms:W3CDTF">2018-08-24T07:08:20Z</dcterms:created>
  <dcterms:modified xsi:type="dcterms:W3CDTF">2024-03-18T09:40:24Z</dcterms:modified>
</cp:coreProperties>
</file>